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25" windowHeight="8625" activeTab="0"/>
  </bookViews>
  <sheets>
    <sheet name="analiza struktury zbiorowosci" sheetId="1" r:id="rId1"/>
    <sheet name="analiza wspolzaleznosci zjawisk" sheetId="2" r:id="rId2"/>
    <sheet name="analiza dynamiki - indeksy" sheetId="3" r:id="rId3"/>
    <sheet name="analiza dynamiki - tren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<sst xmlns="http://schemas.openxmlformats.org/spreadsheetml/2006/main" count="104" uniqueCount="85">
  <si>
    <t>Średnia arytmetyczna</t>
  </si>
  <si>
    <t>Odchylenie standardowe</t>
  </si>
  <si>
    <t>Mediana</t>
  </si>
  <si>
    <r>
      <t>Współczynik skośności (α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</si>
  <si>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t>Kurtoza</t>
  </si>
  <si>
    <t>Kolumna1</t>
  </si>
  <si>
    <t>Średnia</t>
  </si>
  <si>
    <t>Błąd standardowy</t>
  </si>
  <si>
    <t>Wariancja próbki</t>
  </si>
  <si>
    <t>Skośność</t>
  </si>
  <si>
    <t>Zakres</t>
  </si>
  <si>
    <t>Minimum</t>
  </si>
  <si>
    <t>Maksimum</t>
  </si>
  <si>
    <t>Suma</t>
  </si>
  <si>
    <t>Licznik</t>
  </si>
  <si>
    <r>
      <t>Współczynnik kierunkowy linii regresji (b</t>
    </r>
    <r>
      <rPr>
        <vertAlign val="subscript"/>
        <sz val="10"/>
        <rFont val="Arial CE"/>
        <family val="2"/>
      </rPr>
      <t>y</t>
    </r>
    <r>
      <rPr>
        <sz val="10"/>
        <rFont val="Arial CE"/>
        <family val="0"/>
      </rPr>
      <t>)</t>
    </r>
  </si>
  <si>
    <t>Wyraz wolny (a)</t>
  </si>
  <si>
    <t>PODSUMOWANIE - WYJŚCIE</t>
  </si>
  <si>
    <t>Statystyki regresji</t>
  </si>
  <si>
    <t>Wielokrotność R</t>
  </si>
  <si>
    <t>R kwadrat</t>
  </si>
  <si>
    <t>Dopasowany R kwadrat</t>
  </si>
  <si>
    <t>Obserwacje</t>
  </si>
  <si>
    <t>ANALIZA WARIANCJI</t>
  </si>
  <si>
    <t>Regresja</t>
  </si>
  <si>
    <t>Resztkowy</t>
  </si>
  <si>
    <t>Razem</t>
  </si>
  <si>
    <t>Przecięcie</t>
  </si>
  <si>
    <t>df</t>
  </si>
  <si>
    <t>SS</t>
  </si>
  <si>
    <t>MS</t>
  </si>
  <si>
    <t>F</t>
  </si>
  <si>
    <t>Istotność F</t>
  </si>
  <si>
    <t>Współczynniki</t>
  </si>
  <si>
    <t>t Stat</t>
  </si>
  <si>
    <t>Wartość-p</t>
  </si>
  <si>
    <t>Dolne 95%</t>
  </si>
  <si>
    <t>Górne 95%</t>
  </si>
  <si>
    <t>Dolne 95,0%</t>
  </si>
  <si>
    <t>Górne 95,0%</t>
  </si>
  <si>
    <t>Lata</t>
  </si>
  <si>
    <r>
      <t>Współczynnik korelacji liniowej Pearsona (r</t>
    </r>
    <r>
      <rPr>
        <vertAlign val="subscript"/>
        <sz val="10"/>
        <rFont val="Arial CE"/>
        <family val="2"/>
      </rPr>
      <t>xy</t>
    </r>
    <r>
      <rPr>
        <sz val="10"/>
        <rFont val="Arial CE"/>
        <family val="0"/>
      </rPr>
      <t>)</t>
    </r>
  </si>
  <si>
    <t>Dominanta (D)</t>
  </si>
  <si>
    <t>Mediana (Me)</t>
  </si>
  <si>
    <r>
      <t>Kwartyl pierwszy (Q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0"/>
      </rPr>
      <t>)</t>
    </r>
  </si>
  <si>
    <r>
      <t>Kwartyl trzeci (Q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0"/>
      </rPr>
      <t>)</t>
    </r>
  </si>
  <si>
    <t>Rozstęp (R)</t>
  </si>
  <si>
    <r>
      <t>Współczynnik zmienności (V</t>
    </r>
    <r>
      <rPr>
        <vertAlign val="subscript"/>
        <sz val="10"/>
        <rFont val="Arial CE"/>
        <family val="2"/>
      </rPr>
      <t>x</t>
    </r>
    <r>
      <rPr>
        <sz val="10"/>
        <rFont val="Arial CE"/>
        <family val="0"/>
      </rPr>
      <t>)</t>
    </r>
  </si>
  <si>
    <r>
      <t>Typowy obszar zmienności (x</t>
    </r>
    <r>
      <rPr>
        <vertAlign val="subscript"/>
        <sz val="10"/>
        <rFont val="Arial CE"/>
        <family val="2"/>
      </rPr>
      <t>typ</t>
    </r>
    <r>
      <rPr>
        <sz val="10"/>
        <rFont val="Arial CE"/>
        <family val="0"/>
      </rPr>
      <t>)</t>
    </r>
  </si>
  <si>
    <r>
      <t>Współczynnik determinacji (R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</si>
  <si>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>Błąd standardowy szacunku</t>
  </si>
  <si>
    <t>Analiza struktury zbiorowości</t>
  </si>
  <si>
    <t>Analiza współzależności zjawisk</t>
  </si>
  <si>
    <t>Analiza dynamiki zjawisk - indeksy indywidualne</t>
  </si>
  <si>
    <r>
      <t>Odchylenie standardowe (s</t>
    </r>
    <r>
      <rPr>
        <vertAlign val="subscript"/>
        <sz val="10"/>
        <rFont val="Arial CE"/>
        <family val="2"/>
      </rPr>
      <t>x</t>
    </r>
    <r>
      <rPr>
        <sz val="10"/>
        <rFont val="Arial CE"/>
        <family val="0"/>
      </rPr>
      <t>)</t>
    </r>
  </si>
  <si>
    <t>Zmienna X 1</t>
  </si>
  <si>
    <t>Indeksy  (1995=100)</t>
  </si>
  <si>
    <t>Indeksy (rok poprzedni=100)</t>
  </si>
  <si>
    <t>-</t>
  </si>
  <si>
    <t>Analiza dynamiki zjawisk - funkcja trendu</t>
  </si>
  <si>
    <t>Wydatki inwestycyjne w zł</t>
  </si>
  <si>
    <t>Golina</t>
  </si>
  <si>
    <t>Grodziec</t>
  </si>
  <si>
    <t>Kazimierz Biskupi</t>
  </si>
  <si>
    <t>Wilczyn</t>
  </si>
  <si>
    <t>Kleczew</t>
  </si>
  <si>
    <t>Kramsk</t>
  </si>
  <si>
    <t>Krzymów</t>
  </si>
  <si>
    <t>Rychwał</t>
  </si>
  <si>
    <t>Rzgów</t>
  </si>
  <si>
    <t>Skulsk</t>
  </si>
  <si>
    <t>Sompolno</t>
  </si>
  <si>
    <t>Stare Miasto</t>
  </si>
  <si>
    <t>Ślesin</t>
  </si>
  <si>
    <t>Wierzbinek</t>
  </si>
  <si>
    <t>Dokonać kompleksowej analizy struktury gmin powiatu konińskiego pod względem wysokości wydatków inwestycyjnych poniesionych w 2006 roku.</t>
  </si>
  <si>
    <t>Gmina</t>
  </si>
  <si>
    <t>Dochody własne w tys. zł</t>
  </si>
  <si>
    <t>Wydatki inwestycyjne w tys. zł</t>
  </si>
  <si>
    <t>Przeanalizować zmiany wysokości wydatków inwestycyjnych Konina w latach 1995-2006 wykorzystując indeksy indywidualne (jednopodstawowe i łańcuchowe).</t>
  </si>
  <si>
    <t>Przeanalizować zmiany wysokości wydatków budżetowych w Turku w latach 1995-2006 wykorzystując funkcję trendu. Oszacować wysokość wydatków w 2009 roku.</t>
  </si>
  <si>
    <t>Przeanalizować zależność między wysokością dochodów własnych gmin powiatu konińskiego a wysokością ich wydatków inwestycyjnych w 2006 roku. Oszacować wysokość wydatków inwestycyjnych w gminie osiągającej dochody własne na poziomie 10.000 tys. zł</t>
  </si>
  <si>
    <t>Wartość szacowana (wydatki inwestycyjne przy dochodach własnych równych 10.000 tys. zł)</t>
  </si>
  <si>
    <t>Wartość szacowana (2009 rok)</t>
  </si>
  <si>
    <t>Wysokość wydatków budżetowych w tys.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</si>
</sst>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</numFmts>
  <fonts count="13">
    <font>
      <sz val="10"/>
      <name val="Arial CE"/>
      <family val="0"/>
    </font>
    <font>
      <sz val="2.5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vertAlign val="subscript"/>
      <sz val="10"/>
      <name val="Arial CE"/>
      <family val="2"/>
    </font>
    <font>
      <i/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2" fillId="2" borderId="0" xfId="0" applyNumberFormat="1" applyFont="1" applyFill="1" applyAlignment="1">
      <alignment vertical="center"/>
    </xf>
    <xf numFmtId="0" fontId="0" fillId="0" borderId="0" xfId="0" applyAlignment="1">
      <alignment/>
    </xf>
    <xf numFmtId="10" fontId="2" fillId="2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10" fontId="0" fillId="2" borderId="0" xfId="0" applyNumberFormat="1" applyFill="1" applyBorder="1" applyAlignment="1">
      <alignment wrapText="1"/>
    </xf>
    <xf numFmtId="10" fontId="0" fillId="2" borderId="0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wrapText="1"/>
    </xf>
    <xf numFmtId="3" fontId="2" fillId="2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12" fillId="3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'[1]Arkusz1'!#REF!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'[1]Arkusz1'!#REF!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46280"/>
        <c:axId val="15716521"/>
      </c:scatterChart>
      <c:valAx>
        <c:axId val="174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6521"/>
        <c:crosses val="autoZero"/>
        <c:crossBetween val="midCat"/>
        <c:dispUnits/>
      </c:valAx>
      <c:valAx>
        <c:axId val="15716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'[1]Arkusz1'!#REF!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'[1]Arkusz1'!#REF!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7230962"/>
        <c:axId val="65078659"/>
      </c:scatterChart>
      <c:valAx>
        <c:axId val="723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8659"/>
        <c:crosses val="autoZero"/>
        <c:crossBetween val="midCat"/>
        <c:dispUnits/>
      </c:valAx>
      <c:valAx>
        <c:axId val="65078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0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'analiza wspolzaleznosci zjawisk'!$C$6:$C$19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'analiza wspolzaleznosci zjawisk'!$D$6:$D$19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48837020"/>
        <c:axId val="36879997"/>
      </c:scatterChart>
      <c:valAx>
        <c:axId val="4883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dochody własne w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6879997"/>
        <c:crosses val="autoZero"/>
        <c:crossBetween val="midCat"/>
        <c:dispUnits/>
      </c:valAx>
      <c:valAx>
        <c:axId val="36879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wydatki inwestycyjne w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837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'[1]Arkusz1'!#REF!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'[1]Arkusz1'!#REF!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3484518"/>
        <c:axId val="34489751"/>
      </c:scatterChart>
      <c:valAx>
        <c:axId val="63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751"/>
        <c:crosses val="autoZero"/>
        <c:crossBetween val="midCat"/>
        <c:dispUnits/>
      </c:valAx>
      <c:valAx>
        <c:axId val="3448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4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'[1]Arkusz1'!#REF!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'[1]Arkusz1'!#REF!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1972304"/>
        <c:axId val="42206417"/>
      </c:scatterChart>
      <c:valAx>
        <c:axId val="419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6417"/>
        <c:crosses val="autoZero"/>
        <c:crossBetween val="midCat"/>
        <c:dispUnits/>
      </c:valAx>
      <c:valAx>
        <c:axId val="42206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2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'analiza dynamiki - trend'!$A$6:$A$17</c:f>
              <c:numCache/>
            </c:numRef>
          </c:cat>
          <c:val>
            <c:numRef>
              <c:f>'analiza dynamiki - trend'!$C$6:$C$17</c:f>
              <c:numCache/>
            </c:numRef>
          </c:val>
          <c:smooth val="0"/>
        </c:ser>
        <c:marker val="1"/>
        <c:axId val="44313434"/>
        <c:axId val="63276587"/>
      </c:line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32</xdr:row>
      <xdr:rowOff>0</xdr:rowOff>
    </xdr:from>
    <xdr:to>
      <xdr:col>17</xdr:col>
      <xdr:colOff>47625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0668000" y="5991225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19</xdr:row>
      <xdr:rowOff>0</xdr:rowOff>
    </xdr:from>
    <xdr:to>
      <xdr:col>20</xdr:col>
      <xdr:colOff>47625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3744575" y="3790950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5</xdr:row>
      <xdr:rowOff>9525</xdr:rowOff>
    </xdr:from>
    <xdr:to>
      <xdr:col>10</xdr:col>
      <xdr:colOff>590550</xdr:colOff>
      <xdr:row>21</xdr:row>
      <xdr:rowOff>142875</xdr:rowOff>
    </xdr:to>
    <xdr:graphicFrame>
      <xdr:nvGraphicFramePr>
        <xdr:cNvPr id="2" name="Chart 3"/>
        <xdr:cNvGraphicFramePr/>
      </xdr:nvGraphicFramePr>
      <xdr:xfrm>
        <a:off x="6867525" y="1533525"/>
        <a:ext cx="53244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18</xdr:row>
      <xdr:rowOff>0</xdr:rowOff>
    </xdr:from>
    <xdr:to>
      <xdr:col>19</xdr:col>
      <xdr:colOff>47625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3049250" y="3495675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19</xdr:row>
      <xdr:rowOff>0</xdr:rowOff>
    </xdr:from>
    <xdr:to>
      <xdr:col>19</xdr:col>
      <xdr:colOff>47625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2630150" y="3648075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5</xdr:row>
      <xdr:rowOff>9525</xdr:rowOff>
    </xdr:from>
    <xdr:to>
      <xdr:col>10</xdr:col>
      <xdr:colOff>257175</xdr:colOff>
      <xdr:row>21</xdr:row>
      <xdr:rowOff>133350</xdr:rowOff>
    </xdr:to>
    <xdr:graphicFrame>
      <xdr:nvGraphicFramePr>
        <xdr:cNvPr id="2" name="Chart 3"/>
        <xdr:cNvGraphicFramePr/>
      </xdr:nvGraphicFramePr>
      <xdr:xfrm>
        <a:off x="6457950" y="1390650"/>
        <a:ext cx="5324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%2012\cwiczenia_12_zadania_rozwiaz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25.75390625" style="0" customWidth="1"/>
    <col min="2" max="2" width="17.00390625" style="0" customWidth="1"/>
    <col min="3" max="3" width="19.75390625" style="0" customWidth="1"/>
    <col min="4" max="4" width="12.00390625" style="0" customWidth="1"/>
    <col min="5" max="5" width="14.375" style="0" customWidth="1"/>
    <col min="6" max="6" width="12.625" style="0" customWidth="1"/>
    <col min="7" max="7" width="10.375" style="0" customWidth="1"/>
    <col min="8" max="8" width="13.625" style="0" customWidth="1"/>
    <col min="9" max="9" width="10.875" style="0" customWidth="1"/>
    <col min="10" max="10" width="8.625" style="0" customWidth="1"/>
    <col min="11" max="11" width="8.75390625" style="0" customWidth="1"/>
    <col min="12" max="13" width="8.625" style="0" customWidth="1"/>
  </cols>
  <sheetData>
    <row r="1" spans="1:4" ht="22.5" customHeight="1">
      <c r="A1" s="51" t="s">
        <v>51</v>
      </c>
      <c r="B1" s="51"/>
      <c r="C1" s="51"/>
      <c r="D1" s="5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33.75" customHeight="1">
      <c r="A3" s="50" t="s">
        <v>75</v>
      </c>
      <c r="B3" s="50"/>
      <c r="C3" s="50"/>
      <c r="D3" s="50"/>
      <c r="E3" s="22"/>
      <c r="F3" s="20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30" customHeight="1">
      <c r="A5" s="25" t="s">
        <v>76</v>
      </c>
      <c r="B5" s="26"/>
      <c r="C5" s="44" t="s">
        <v>60</v>
      </c>
      <c r="D5" s="2"/>
      <c r="E5" s="2"/>
      <c r="F5" s="2"/>
      <c r="G5" s="2"/>
      <c r="H5" s="2"/>
    </row>
    <row r="6" spans="1:8" ht="12.75">
      <c r="A6" s="45" t="s">
        <v>61</v>
      </c>
      <c r="B6" s="46"/>
      <c r="C6" s="49">
        <v>2915936.71</v>
      </c>
      <c r="D6" s="3"/>
      <c r="E6" s="3"/>
      <c r="F6" s="3"/>
      <c r="G6" s="3"/>
      <c r="H6" s="4"/>
    </row>
    <row r="7" spans="1:8" ht="12.75">
      <c r="A7" s="45" t="s">
        <v>62</v>
      </c>
      <c r="B7" s="46"/>
      <c r="C7" s="49">
        <v>1819283.75</v>
      </c>
      <c r="D7" s="3"/>
      <c r="E7" s="3"/>
      <c r="F7" s="3"/>
      <c r="G7" s="3"/>
      <c r="H7" s="4"/>
    </row>
    <row r="8" spans="1:8" ht="12.75">
      <c r="A8" s="45" t="s">
        <v>63</v>
      </c>
      <c r="B8" s="46"/>
      <c r="C8" s="49">
        <v>1836823.95</v>
      </c>
      <c r="D8" s="3"/>
      <c r="E8" s="3"/>
      <c r="F8" s="3"/>
      <c r="G8" s="3"/>
      <c r="H8" s="4"/>
    </row>
    <row r="9" spans="1:8" ht="12.75">
      <c r="A9" s="45" t="s">
        <v>65</v>
      </c>
      <c r="B9" s="46"/>
      <c r="C9" s="49">
        <v>13583162.3</v>
      </c>
      <c r="D9" s="3"/>
      <c r="E9" s="3"/>
      <c r="F9" s="3"/>
      <c r="G9" s="3"/>
      <c r="H9" s="4"/>
    </row>
    <row r="10" spans="1:8" ht="12.75">
      <c r="A10" s="45" t="s">
        <v>66</v>
      </c>
      <c r="B10" s="46"/>
      <c r="C10" s="49">
        <v>3770793.66</v>
      </c>
      <c r="D10" s="3"/>
      <c r="E10" s="3"/>
      <c r="F10" s="3"/>
      <c r="G10" s="3"/>
      <c r="H10" s="4"/>
    </row>
    <row r="11" spans="1:8" ht="12.75">
      <c r="A11" s="45" t="s">
        <v>67</v>
      </c>
      <c r="B11" s="46"/>
      <c r="C11" s="49">
        <v>2857775.05</v>
      </c>
      <c r="D11" s="3"/>
      <c r="E11" s="3"/>
      <c r="F11" s="3"/>
      <c r="G11" s="3"/>
      <c r="H11" s="4"/>
    </row>
    <row r="12" spans="1:8" ht="12.75">
      <c r="A12" s="45" t="s">
        <v>68</v>
      </c>
      <c r="B12" s="46"/>
      <c r="C12" s="49">
        <v>4015701.38</v>
      </c>
      <c r="D12" s="3"/>
      <c r="E12" s="3"/>
      <c r="F12" s="3"/>
      <c r="G12" s="3"/>
      <c r="H12" s="4"/>
    </row>
    <row r="13" spans="1:8" ht="15" customHeight="1">
      <c r="A13" s="45" t="s">
        <v>69</v>
      </c>
      <c r="B13" s="46"/>
      <c r="C13" s="49">
        <v>492649.7</v>
      </c>
      <c r="D13" s="3"/>
      <c r="E13" s="3"/>
      <c r="F13" s="3"/>
      <c r="G13" s="3"/>
      <c r="H13" s="4"/>
    </row>
    <row r="14" spans="1:8" ht="12.75">
      <c r="A14" s="45" t="s">
        <v>70</v>
      </c>
      <c r="B14" s="46"/>
      <c r="C14" s="49">
        <v>761336.73</v>
      </c>
      <c r="D14" s="3"/>
      <c r="E14" s="3"/>
      <c r="F14" s="3"/>
      <c r="G14" s="3"/>
      <c r="H14" s="4"/>
    </row>
    <row r="15" spans="1:8" s="1" customFormat="1" ht="12.75">
      <c r="A15" s="45" t="s">
        <v>71</v>
      </c>
      <c r="B15" s="5"/>
      <c r="C15" s="49">
        <v>2508476.53</v>
      </c>
      <c r="D15" s="5"/>
      <c r="E15" s="5"/>
      <c r="F15" s="5"/>
      <c r="G15" s="5"/>
      <c r="H15" s="6"/>
    </row>
    <row r="16" spans="1:8" ht="14.25" customHeight="1">
      <c r="A16" s="45" t="s">
        <v>72</v>
      </c>
      <c r="B16" s="47"/>
      <c r="C16" s="49">
        <v>3798107.25</v>
      </c>
      <c r="D16" s="2"/>
      <c r="E16" s="2"/>
      <c r="F16" s="2"/>
      <c r="G16" s="2"/>
      <c r="H16" s="2"/>
    </row>
    <row r="17" spans="1:3" ht="12.75">
      <c r="A17" s="45" t="s">
        <v>73</v>
      </c>
      <c r="B17" s="48"/>
      <c r="C17" s="49">
        <v>12344726.18</v>
      </c>
    </row>
    <row r="18" spans="1:3" ht="12.75">
      <c r="A18" s="45" t="s">
        <v>74</v>
      </c>
      <c r="B18" s="48"/>
      <c r="C18" s="49">
        <v>2975074.5</v>
      </c>
    </row>
    <row r="19" spans="1:3" ht="14.25" customHeight="1">
      <c r="A19" s="45" t="s">
        <v>64</v>
      </c>
      <c r="B19" s="48"/>
      <c r="C19" s="49">
        <v>2345315.19</v>
      </c>
    </row>
    <row r="20" spans="1:3" ht="12.75">
      <c r="A20" s="19"/>
      <c r="C20" s="3"/>
    </row>
    <row r="22" spans="1:4" ht="12.75">
      <c r="A22" t="s">
        <v>0</v>
      </c>
      <c r="C22" s="29">
        <f>AVERAGE(C6:C19)</f>
        <v>4001797.348571428</v>
      </c>
      <c r="D22" s="30"/>
    </row>
    <row r="23" spans="1:4" ht="12.75">
      <c r="A23" t="s">
        <v>42</v>
      </c>
      <c r="C23" s="14" t="e">
        <f>MODE(C6:C19)</f>
        <v>#N/A</v>
      </c>
      <c r="D23" s="30"/>
    </row>
    <row r="24" spans="1:4" ht="12.75">
      <c r="A24" t="s">
        <v>43</v>
      </c>
      <c r="C24" s="29">
        <f>MEDIAN(C6:C19)</f>
        <v>2886855.88</v>
      </c>
      <c r="D24" s="30"/>
    </row>
    <row r="25" spans="1:4" ht="14.25" customHeight="1">
      <c r="A25" t="s">
        <v>44</v>
      </c>
      <c r="C25" s="29">
        <f>QUARTILE(C6:C19,1)</f>
        <v>1963946.76</v>
      </c>
      <c r="D25" s="30"/>
    </row>
    <row r="26" spans="1:4" ht="14.25" customHeight="1">
      <c r="A26" t="s">
        <v>45</v>
      </c>
      <c r="C26" s="29">
        <f>QUARTILE(C6:C19,3)</f>
        <v>3791278.8525</v>
      </c>
      <c r="D26" s="30"/>
    </row>
    <row r="27" spans="1:4" ht="12.75">
      <c r="A27" t="s">
        <v>46</v>
      </c>
      <c r="C27" s="29">
        <f>MAX(C6:C19)-MIN(C6:C19)</f>
        <v>13090512.600000001</v>
      </c>
      <c r="D27" s="30"/>
    </row>
    <row r="28" spans="1:4" ht="15.75">
      <c r="A28" t="s">
        <v>54</v>
      </c>
      <c r="C28" s="29">
        <f>STDEV(C6:C19)</f>
        <v>3944647.976185666</v>
      </c>
      <c r="D28" s="30"/>
    </row>
    <row r="29" spans="1:4" ht="14.25" customHeight="1">
      <c r="A29" t="s">
        <v>47</v>
      </c>
      <c r="C29" s="16">
        <f>C28/C22</f>
        <v>0.9857190738541112</v>
      </c>
      <c r="D29" s="30"/>
    </row>
    <row r="30" spans="1:4" ht="14.25" customHeight="1">
      <c r="A30" t="s">
        <v>48</v>
      </c>
      <c r="C30" s="29">
        <f>C22-C28</f>
        <v>57149.372385762166</v>
      </c>
      <c r="D30" s="29">
        <f>C22+C28</f>
        <v>7946445.324757094</v>
      </c>
    </row>
    <row r="31" spans="1:4" ht="14.25" customHeight="1">
      <c r="A31" t="s">
        <v>3</v>
      </c>
      <c r="C31" s="14">
        <f>SKEW(C6:C19)</f>
        <v>1.9749540243252695</v>
      </c>
      <c r="D31" s="30"/>
    </row>
    <row r="33" ht="13.5" thickBot="1"/>
    <row r="34" spans="1:2" ht="12.75">
      <c r="A34" s="11" t="s">
        <v>5</v>
      </c>
      <c r="B34" s="11"/>
    </row>
    <row r="35" spans="1:2" ht="12.75">
      <c r="A35" s="8"/>
      <c r="B35" s="8"/>
    </row>
    <row r="36" spans="1:2" ht="12.75">
      <c r="A36" s="8" t="s">
        <v>6</v>
      </c>
      <c r="B36" s="8">
        <v>4001797.348571428</v>
      </c>
    </row>
    <row r="37" spans="1:2" ht="12.75">
      <c r="A37" s="8" t="s">
        <v>7</v>
      </c>
      <c r="B37" s="8">
        <v>1054251.5170227126</v>
      </c>
    </row>
    <row r="38" spans="1:2" ht="12.75">
      <c r="A38" s="8" t="s">
        <v>2</v>
      </c>
      <c r="B38" s="8">
        <v>2886855.88</v>
      </c>
    </row>
    <row r="39" spans="1:2" ht="12.75">
      <c r="A39" s="8" t="s">
        <v>1</v>
      </c>
      <c r="B39" s="8">
        <v>3944647.976185666</v>
      </c>
    </row>
    <row r="40" spans="1:2" ht="12.75">
      <c r="A40" s="8" t="s">
        <v>8</v>
      </c>
      <c r="B40" s="8">
        <v>15560247656025.67</v>
      </c>
    </row>
    <row r="41" spans="1:2" ht="12.75">
      <c r="A41" s="8" t="s">
        <v>4</v>
      </c>
      <c r="B41" s="8">
        <v>3.030927071692309</v>
      </c>
    </row>
    <row r="42" spans="1:2" ht="12.75">
      <c r="A42" s="8" t="s">
        <v>9</v>
      </c>
      <c r="B42" s="8">
        <v>1.9749540243252695</v>
      </c>
    </row>
    <row r="43" spans="1:2" ht="12.75">
      <c r="A43" s="8" t="s">
        <v>10</v>
      </c>
      <c r="B43" s="8">
        <v>13090512.600000001</v>
      </c>
    </row>
    <row r="44" spans="1:2" ht="12.75">
      <c r="A44" s="8" t="s">
        <v>11</v>
      </c>
      <c r="B44" s="8">
        <v>492649.7</v>
      </c>
    </row>
    <row r="45" spans="1:2" ht="12.75">
      <c r="A45" s="8" t="s">
        <v>12</v>
      </c>
      <c r="B45" s="8">
        <v>13583162.3</v>
      </c>
    </row>
    <row r="46" spans="1:2" ht="12.75">
      <c r="A46" s="8" t="s">
        <v>13</v>
      </c>
      <c r="B46" s="8">
        <v>56025162.879999995</v>
      </c>
    </row>
    <row r="47" spans="1:2" ht="13.5" thickBot="1">
      <c r="A47" s="9" t="s">
        <v>14</v>
      </c>
      <c r="B47" s="9">
        <v>14</v>
      </c>
    </row>
  </sheetData>
  <mergeCells count="2">
    <mergeCell ref="A3:D3"/>
    <mergeCell ref="A1:D1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D1"/>
    </sheetView>
  </sheetViews>
  <sheetFormatPr defaultColWidth="9.00390625" defaultRowHeight="12.75"/>
  <cols>
    <col min="1" max="2" width="20.25390625" style="0" customWidth="1"/>
    <col min="3" max="3" width="19.375" style="0" customWidth="1"/>
    <col min="4" max="4" width="22.125" style="0" customWidth="1"/>
    <col min="5" max="5" width="12.125" style="0" customWidth="1"/>
    <col min="6" max="6" width="14.25390625" style="0" customWidth="1"/>
    <col min="7" max="7" width="12.75390625" style="0" customWidth="1"/>
    <col min="8" max="10" width="10.375" style="0" customWidth="1"/>
    <col min="11" max="11" width="13.625" style="0" customWidth="1"/>
    <col min="12" max="12" width="10.875" style="0" customWidth="1"/>
    <col min="13" max="13" width="8.625" style="0" customWidth="1"/>
    <col min="14" max="14" width="8.75390625" style="0" customWidth="1"/>
    <col min="15" max="16" width="8.625" style="0" customWidth="1"/>
  </cols>
  <sheetData>
    <row r="1" spans="1:6" ht="22.5" customHeight="1">
      <c r="A1" s="51" t="s">
        <v>52</v>
      </c>
      <c r="B1" s="51"/>
      <c r="C1" s="51"/>
      <c r="D1" s="51"/>
      <c r="E1" s="7"/>
      <c r="F1" s="7"/>
    </row>
    <row r="2" spans="1:6" ht="12" customHeight="1">
      <c r="A2" s="7"/>
      <c r="B2" s="7"/>
      <c r="C2" s="7"/>
      <c r="D2" s="7"/>
      <c r="E2" s="7"/>
      <c r="F2" s="7"/>
    </row>
    <row r="3" spans="1:8" ht="45.75" customHeight="1">
      <c r="A3" s="50" t="s">
        <v>81</v>
      </c>
      <c r="B3" s="50"/>
      <c r="C3" s="50"/>
      <c r="D3" s="50"/>
      <c r="E3" s="22"/>
      <c r="F3" s="22"/>
      <c r="G3" s="20"/>
      <c r="H3" s="20"/>
    </row>
    <row r="4" spans="1:8" ht="12.75" customHeight="1">
      <c r="A4" s="20"/>
      <c r="B4" s="20"/>
      <c r="C4" s="20"/>
      <c r="D4" s="20"/>
      <c r="E4" s="20"/>
      <c r="F4" s="20"/>
      <c r="G4" s="20"/>
      <c r="H4" s="20"/>
    </row>
    <row r="5" spans="1:8" ht="27" customHeight="1">
      <c r="A5" s="24" t="s">
        <v>76</v>
      </c>
      <c r="B5" s="24"/>
      <c r="C5" s="24" t="s">
        <v>77</v>
      </c>
      <c r="D5" s="24" t="s">
        <v>78</v>
      </c>
      <c r="E5" s="20"/>
      <c r="F5" s="20"/>
      <c r="G5" s="20"/>
      <c r="H5" s="20"/>
    </row>
    <row r="6" spans="1:11" ht="12.75">
      <c r="A6" s="45" t="s">
        <v>61</v>
      </c>
      <c r="B6" s="23"/>
      <c r="C6" s="49">
        <v>5302.49283</v>
      </c>
      <c r="D6" s="49">
        <v>2915.93671</v>
      </c>
      <c r="E6" s="3"/>
      <c r="F6" s="3"/>
      <c r="G6" s="3"/>
      <c r="H6" s="3"/>
      <c r="I6" s="3"/>
      <c r="J6" s="3"/>
      <c r="K6" s="4"/>
    </row>
    <row r="7" spans="1:11" ht="12.75">
      <c r="A7" s="45" t="s">
        <v>62</v>
      </c>
      <c r="B7" s="23"/>
      <c r="C7" s="49">
        <v>1835.78428</v>
      </c>
      <c r="D7" s="49">
        <v>1819.28375</v>
      </c>
      <c r="E7" s="3"/>
      <c r="F7" s="3"/>
      <c r="G7" s="3"/>
      <c r="H7" s="3"/>
      <c r="I7" s="3"/>
      <c r="J7" s="3"/>
      <c r="K7" s="4"/>
    </row>
    <row r="8" spans="1:11" ht="12.75">
      <c r="A8" s="45" t="s">
        <v>63</v>
      </c>
      <c r="B8" s="23"/>
      <c r="C8" s="49">
        <v>15366.19469</v>
      </c>
      <c r="D8" s="49">
        <v>1836.82395</v>
      </c>
      <c r="E8" s="3"/>
      <c r="F8" s="3"/>
      <c r="G8" s="3"/>
      <c r="H8" s="3"/>
      <c r="I8" s="3"/>
      <c r="J8" s="3"/>
      <c r="K8" s="4"/>
    </row>
    <row r="9" spans="1:11" ht="12.75">
      <c r="A9" s="45" t="s">
        <v>65</v>
      </c>
      <c r="B9" s="23"/>
      <c r="C9" s="49">
        <v>26305.234089999998</v>
      </c>
      <c r="D9" s="49">
        <v>13583.1623</v>
      </c>
      <c r="E9" s="3"/>
      <c r="F9" s="3"/>
      <c r="G9" s="3"/>
      <c r="H9" s="3"/>
      <c r="I9" s="3"/>
      <c r="J9" s="3"/>
      <c r="K9" s="4"/>
    </row>
    <row r="10" spans="1:11" ht="12.75">
      <c r="A10" s="45" t="s">
        <v>66</v>
      </c>
      <c r="B10" s="23"/>
      <c r="C10" s="49">
        <v>6287.54723</v>
      </c>
      <c r="D10" s="49">
        <v>3770.7936600000003</v>
      </c>
      <c r="E10" s="3"/>
      <c r="F10" s="3"/>
      <c r="G10" s="3"/>
      <c r="H10" s="3"/>
      <c r="I10" s="3"/>
      <c r="J10" s="3"/>
      <c r="K10" s="4"/>
    </row>
    <row r="11" spans="1:11" ht="12.75">
      <c r="A11" s="45" t="s">
        <v>67</v>
      </c>
      <c r="B11" s="23"/>
      <c r="C11" s="49">
        <v>3914.60457</v>
      </c>
      <c r="D11" s="49">
        <v>2857.7750499999997</v>
      </c>
      <c r="E11" s="3"/>
      <c r="F11" s="3"/>
      <c r="G11" s="3"/>
      <c r="H11" s="3"/>
      <c r="I11" s="3"/>
      <c r="J11" s="3"/>
      <c r="K11" s="4"/>
    </row>
    <row r="12" spans="1:11" ht="12.75">
      <c r="A12" s="45" t="s">
        <v>68</v>
      </c>
      <c r="B12" s="23"/>
      <c r="C12" s="49">
        <v>3706.2428</v>
      </c>
      <c r="D12" s="49">
        <v>4015.70138</v>
      </c>
      <c r="E12" s="3"/>
      <c r="F12" s="3"/>
      <c r="G12" s="3"/>
      <c r="H12" s="3"/>
      <c r="I12" s="3"/>
      <c r="J12" s="3"/>
      <c r="K12" s="4"/>
    </row>
    <row r="13" spans="1:11" ht="12.75">
      <c r="A13" s="45" t="s">
        <v>69</v>
      </c>
      <c r="B13" s="23"/>
      <c r="C13" s="49">
        <v>2617.31289</v>
      </c>
      <c r="D13" s="49">
        <v>492.6497</v>
      </c>
      <c r="E13" s="3"/>
      <c r="F13" s="3"/>
      <c r="G13" s="3"/>
      <c r="H13" s="3"/>
      <c r="I13" s="3"/>
      <c r="J13" s="3"/>
      <c r="K13" s="4"/>
    </row>
    <row r="14" spans="1:11" ht="12.75">
      <c r="A14" s="45" t="s">
        <v>70</v>
      </c>
      <c r="B14" s="23"/>
      <c r="C14" s="49">
        <v>1940.07523</v>
      </c>
      <c r="D14" s="49">
        <v>761.33673</v>
      </c>
      <c r="E14" s="3"/>
      <c r="F14" s="3"/>
      <c r="G14" s="3"/>
      <c r="H14" s="3"/>
      <c r="I14" s="3"/>
      <c r="J14" s="3"/>
      <c r="K14" s="4"/>
    </row>
    <row r="15" spans="1:11" ht="12.75">
      <c r="A15" s="45" t="s">
        <v>71</v>
      </c>
      <c r="B15" s="23"/>
      <c r="C15" s="49">
        <v>13517.708789999999</v>
      </c>
      <c r="D15" s="49">
        <v>2508.47653</v>
      </c>
      <c r="E15" s="3"/>
      <c r="F15" s="3"/>
      <c r="G15" s="3"/>
      <c r="H15" s="3"/>
      <c r="I15" s="3"/>
      <c r="J15" s="3"/>
      <c r="K15" s="4"/>
    </row>
    <row r="16" spans="1:11" ht="12.75">
      <c r="A16" s="45" t="s">
        <v>72</v>
      </c>
      <c r="B16" s="23"/>
      <c r="C16" s="49">
        <v>7517.68606</v>
      </c>
      <c r="D16" s="49">
        <v>3798.10725</v>
      </c>
      <c r="E16" s="3"/>
      <c r="F16" s="3"/>
      <c r="G16" s="3"/>
      <c r="H16" s="3"/>
      <c r="I16" s="3"/>
      <c r="J16" s="3"/>
      <c r="K16" s="4"/>
    </row>
    <row r="17" spans="1:11" ht="12.75">
      <c r="A17" s="45" t="s">
        <v>73</v>
      </c>
      <c r="B17" s="23"/>
      <c r="C17" s="49">
        <v>18480.80828</v>
      </c>
      <c r="D17" s="49">
        <v>12344.72618</v>
      </c>
      <c r="E17" s="3"/>
      <c r="F17" s="3"/>
      <c r="G17" s="3"/>
      <c r="H17" s="3"/>
      <c r="I17" s="3"/>
      <c r="J17" s="3"/>
      <c r="K17" s="4"/>
    </row>
    <row r="18" spans="1:11" ht="12.75">
      <c r="A18" s="45" t="s">
        <v>74</v>
      </c>
      <c r="B18" s="23"/>
      <c r="C18" s="49">
        <v>2570.04533</v>
      </c>
      <c r="D18" s="49">
        <v>2975.0745</v>
      </c>
      <c r="E18" s="3"/>
      <c r="F18" s="3"/>
      <c r="G18" s="3"/>
      <c r="H18" s="3"/>
      <c r="I18" s="3"/>
      <c r="J18" s="3"/>
      <c r="K18" s="4"/>
    </row>
    <row r="19" spans="1:5" ht="12.75">
      <c r="A19" s="45" t="s">
        <v>64</v>
      </c>
      <c r="C19" s="49">
        <v>2825.8113</v>
      </c>
      <c r="D19" s="49">
        <v>2345.31519</v>
      </c>
      <c r="E19" s="13"/>
    </row>
    <row r="20" spans="1:5" ht="12.75">
      <c r="A20" s="45"/>
      <c r="E20" s="13"/>
    </row>
    <row r="21" ht="12.75">
      <c r="E21" s="13"/>
    </row>
    <row r="22" spans="1:7" ht="15" customHeight="1">
      <c r="A22" s="15" t="s">
        <v>41</v>
      </c>
      <c r="B22" s="15"/>
      <c r="C22" s="33">
        <f>CORREL(C6:C19,D6:D19)</f>
        <v>0.8111568685541735</v>
      </c>
      <c r="D22" s="33">
        <f>PEARSON(C6:C19,D6:D19)</f>
        <v>0.8111568685541733</v>
      </c>
      <c r="E22" s="34"/>
      <c r="F22" s="31"/>
      <c r="G22" s="17"/>
    </row>
    <row r="23" spans="1:7" ht="14.25" customHeight="1">
      <c r="A23" s="15" t="s">
        <v>49</v>
      </c>
      <c r="B23" s="15"/>
      <c r="C23" s="33">
        <f>RSQ(C6:C19,D6:D19)</f>
        <v>0.6579754654026124</v>
      </c>
      <c r="D23" s="34"/>
      <c r="E23" s="35"/>
      <c r="F23" s="32"/>
      <c r="G23" s="17"/>
    </row>
    <row r="24" spans="1:7" ht="14.25" customHeight="1">
      <c r="A24" t="s">
        <v>15</v>
      </c>
      <c r="C24" s="14">
        <f>SLOPE(D6:D19,C6:C19)</f>
        <v>0.42549699051719697</v>
      </c>
      <c r="D24" s="14">
        <f>LINEST(D6:D18,C6:C18)</f>
        <v>0.4298546182445549</v>
      </c>
      <c r="E24" s="31"/>
      <c r="F24" s="18"/>
      <c r="G24" s="17"/>
    </row>
    <row r="25" spans="1:14" ht="12.75">
      <c r="A25" t="s">
        <v>16</v>
      </c>
      <c r="C25" s="29">
        <f>INTERCEPT(D6:D19,C6:C19)</f>
        <v>592.1213339330375</v>
      </c>
      <c r="D25" s="37"/>
      <c r="E25" s="35"/>
      <c r="F25" s="18"/>
      <c r="G25" s="17"/>
      <c r="H25" s="2"/>
      <c r="I25" s="2"/>
      <c r="J25" s="2"/>
      <c r="K25" s="2"/>
      <c r="L25" s="2"/>
      <c r="M25" s="2"/>
      <c r="N25" s="2"/>
    </row>
    <row r="26" spans="1:14" ht="12.75">
      <c r="A26" t="s">
        <v>50</v>
      </c>
      <c r="C26" s="29">
        <f>STEYX(D6:D19,C6:C19)</f>
        <v>2401.1425061145287</v>
      </c>
      <c r="D26" s="36"/>
      <c r="E26" s="35"/>
      <c r="F26" s="18"/>
      <c r="G26" s="17"/>
      <c r="H26" s="2"/>
      <c r="I26" s="2"/>
      <c r="J26" s="2"/>
      <c r="K26" s="2"/>
      <c r="L26" s="2"/>
      <c r="M26" s="2"/>
      <c r="N26" s="2"/>
    </row>
    <row r="27" spans="1:14" ht="27.75" customHeight="1">
      <c r="A27" s="52" t="s">
        <v>82</v>
      </c>
      <c r="B27" s="52"/>
      <c r="C27" s="29">
        <f>FORECAST(10000,D6:D19,C6:C19)</f>
        <v>4847.091239105008</v>
      </c>
      <c r="D27" s="29">
        <f>TREND(D6:D19,C6:C19,10000)</f>
        <v>4847.091239105008</v>
      </c>
      <c r="E27" s="36"/>
      <c r="F27" s="18"/>
      <c r="G27" s="17"/>
      <c r="H27" s="2"/>
      <c r="I27" s="2"/>
      <c r="J27" s="2"/>
      <c r="K27" s="2"/>
      <c r="L27" s="2"/>
      <c r="M27" s="2"/>
      <c r="N27" s="2"/>
    </row>
    <row r="28" spans="5:14" ht="12.75">
      <c r="E28" s="13"/>
      <c r="F28" s="18"/>
      <c r="G28" s="17"/>
      <c r="H28" s="2"/>
      <c r="I28" s="2"/>
      <c r="J28" s="2"/>
      <c r="K28" s="2"/>
      <c r="L28" s="2"/>
      <c r="M28" s="2"/>
      <c r="N28" s="2"/>
    </row>
    <row r="29" s="12" customFormat="1" ht="12.75"/>
    <row r="30" ht="12.75">
      <c r="A30" t="s">
        <v>17</v>
      </c>
    </row>
    <row r="31" ht="13.5" thickBot="1"/>
    <row r="32" spans="1:2" ht="12.75">
      <c r="A32" s="11" t="s">
        <v>18</v>
      </c>
      <c r="B32" s="11"/>
    </row>
    <row r="33" spans="1:2" ht="12.75">
      <c r="A33" s="8" t="s">
        <v>19</v>
      </c>
      <c r="B33" s="8">
        <v>0.8111568685541736</v>
      </c>
    </row>
    <row r="34" spans="1:2" ht="12.75">
      <c r="A34" s="8" t="s">
        <v>20</v>
      </c>
      <c r="B34" s="8">
        <v>0.6579754654026128</v>
      </c>
    </row>
    <row r="35" spans="1:2" ht="12.75">
      <c r="A35" s="8" t="s">
        <v>21</v>
      </c>
      <c r="B35" s="8">
        <v>0.6294734208528304</v>
      </c>
    </row>
    <row r="36" spans="1:2" ht="12.75">
      <c r="A36" s="8" t="s">
        <v>7</v>
      </c>
      <c r="B36" s="8">
        <v>2401.1425061145274</v>
      </c>
    </row>
    <row r="37" spans="1:2" ht="13.5" thickBot="1">
      <c r="A37" s="9" t="s">
        <v>22</v>
      </c>
      <c r="B37" s="9">
        <v>14</v>
      </c>
    </row>
    <row r="39" ht="13.5" thickBot="1">
      <c r="A39" t="s">
        <v>23</v>
      </c>
    </row>
    <row r="40" spans="1:6" ht="12.75">
      <c r="A40" s="10"/>
      <c r="B40" s="10" t="s">
        <v>28</v>
      </c>
      <c r="C40" s="10" t="s">
        <v>29</v>
      </c>
      <c r="D40" s="10" t="s">
        <v>30</v>
      </c>
      <c r="E40" s="10" t="s">
        <v>31</v>
      </c>
      <c r="F40" s="10" t="s">
        <v>32</v>
      </c>
    </row>
    <row r="41" spans="1:6" ht="12.75">
      <c r="A41" s="8" t="s">
        <v>24</v>
      </c>
      <c r="B41" s="8">
        <v>1</v>
      </c>
      <c r="C41" s="8">
        <v>133097395.51229428</v>
      </c>
      <c r="D41" s="8">
        <v>133097395.51229428</v>
      </c>
      <c r="E41" s="8">
        <v>23.085202335340508</v>
      </c>
      <c r="F41" s="8">
        <v>0.0004300790573247345</v>
      </c>
    </row>
    <row r="42" spans="1:6" ht="12.75">
      <c r="A42" s="8" t="s">
        <v>25</v>
      </c>
      <c r="B42" s="8">
        <v>12</v>
      </c>
      <c r="C42" s="8">
        <v>69185824.01603945</v>
      </c>
      <c r="D42" s="8">
        <v>5765485.334669954</v>
      </c>
      <c r="E42" s="8"/>
      <c r="F42" s="8"/>
    </row>
    <row r="43" spans="1:6" ht="13.5" thickBot="1">
      <c r="A43" s="9" t="s">
        <v>26</v>
      </c>
      <c r="B43" s="9">
        <v>13</v>
      </c>
      <c r="C43" s="9">
        <v>202283219.52833372</v>
      </c>
      <c r="D43" s="9"/>
      <c r="E43" s="9"/>
      <c r="F43" s="9"/>
    </row>
    <row r="44" ht="13.5" thickBot="1"/>
    <row r="45" spans="1:9" ht="12.75">
      <c r="A45" s="10"/>
      <c r="B45" s="10" t="s">
        <v>33</v>
      </c>
      <c r="C45" s="10" t="s">
        <v>7</v>
      </c>
      <c r="D45" s="10" t="s">
        <v>34</v>
      </c>
      <c r="E45" s="10" t="s">
        <v>35</v>
      </c>
      <c r="F45" s="10" t="s">
        <v>36</v>
      </c>
      <c r="G45" s="10" t="s">
        <v>37</v>
      </c>
      <c r="H45" s="10" t="s">
        <v>38</v>
      </c>
      <c r="I45" s="10" t="s">
        <v>39</v>
      </c>
    </row>
    <row r="46" spans="1:9" ht="12.75">
      <c r="A46" s="8" t="s">
        <v>27</v>
      </c>
      <c r="B46" s="8">
        <v>592.1213339330384</v>
      </c>
      <c r="C46" s="8">
        <v>956.780169172072</v>
      </c>
      <c r="D46" s="8">
        <v>0.6188687360079977</v>
      </c>
      <c r="E46" s="8">
        <v>0.5475715335593757</v>
      </c>
      <c r="F46" s="8">
        <v>-1492.5235381816306</v>
      </c>
      <c r="G46" s="8">
        <v>2676.7662060477073</v>
      </c>
      <c r="H46" s="8">
        <v>-1492.5235381816306</v>
      </c>
      <c r="I46" s="8">
        <v>2676.7662060477073</v>
      </c>
    </row>
    <row r="47" spans="1:9" ht="13.5" thickBot="1">
      <c r="A47" s="9" t="s">
        <v>55</v>
      </c>
      <c r="B47" s="9">
        <v>0.42549699051719697</v>
      </c>
      <c r="C47" s="9">
        <v>0.08855837727810666</v>
      </c>
      <c r="D47" s="9">
        <v>4.804706269413408</v>
      </c>
      <c r="E47" s="9">
        <v>0.0004300790573247344</v>
      </c>
      <c r="F47" s="9">
        <v>0.23254486522873943</v>
      </c>
      <c r="G47" s="9">
        <v>0.6184491158056545</v>
      </c>
      <c r="H47" s="9">
        <v>0.23254486522873943</v>
      </c>
      <c r="I47" s="9">
        <v>0.6184491158056545</v>
      </c>
    </row>
  </sheetData>
  <mergeCells count="3">
    <mergeCell ref="A3:D3"/>
    <mergeCell ref="A1:D1"/>
    <mergeCell ref="A27:B27"/>
  </mergeCells>
  <printOptions/>
  <pageMargins left="0.7874015748031497" right="0.7874015748031497" top="0.5905511811023623" bottom="0.98425196850393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C1"/>
    </sheetView>
  </sheetViews>
  <sheetFormatPr defaultColWidth="9.00390625" defaultRowHeight="12.75"/>
  <cols>
    <col min="1" max="1" width="13.25390625" style="0" customWidth="1"/>
    <col min="2" max="2" width="21.75390625" style="0" customWidth="1"/>
    <col min="3" max="3" width="20.25390625" style="0" customWidth="1"/>
    <col min="4" max="4" width="29.75390625" style="0" customWidth="1"/>
    <col min="5" max="5" width="14.25390625" style="0" customWidth="1"/>
    <col min="6" max="6" width="12.75390625" style="0" customWidth="1"/>
    <col min="7" max="9" width="10.375" style="0" customWidth="1"/>
    <col min="10" max="10" width="13.625" style="0" customWidth="1"/>
    <col min="11" max="11" width="10.875" style="0" customWidth="1"/>
    <col min="12" max="12" width="8.625" style="0" customWidth="1"/>
    <col min="13" max="13" width="8.75390625" style="0" customWidth="1"/>
    <col min="14" max="15" width="8.625" style="0" customWidth="1"/>
  </cols>
  <sheetData>
    <row r="1" spans="1:5" ht="22.5" customHeight="1">
      <c r="A1" s="51" t="s">
        <v>53</v>
      </c>
      <c r="B1" s="51"/>
      <c r="C1" s="51"/>
      <c r="D1" s="7"/>
      <c r="E1" s="7"/>
    </row>
    <row r="2" spans="1:5" ht="12" customHeight="1">
      <c r="A2" s="7"/>
      <c r="B2" s="7"/>
      <c r="C2" s="7"/>
      <c r="D2" s="7"/>
      <c r="E2" s="7"/>
    </row>
    <row r="3" spans="1:7" ht="33.75" customHeight="1">
      <c r="A3" s="50" t="s">
        <v>79</v>
      </c>
      <c r="B3" s="50"/>
      <c r="C3" s="50"/>
      <c r="D3" s="50"/>
      <c r="E3" s="22"/>
      <c r="F3" s="20"/>
      <c r="G3" s="20"/>
    </row>
    <row r="4" spans="1:7" ht="12.75" customHeight="1">
      <c r="A4" s="20"/>
      <c r="B4" s="20"/>
      <c r="C4" s="20"/>
      <c r="D4" s="20"/>
      <c r="E4" s="20"/>
      <c r="F4" s="20"/>
      <c r="G4" s="20"/>
    </row>
    <row r="5" spans="1:7" ht="28.5" customHeight="1">
      <c r="A5" s="24" t="s">
        <v>40</v>
      </c>
      <c r="B5" s="24" t="s">
        <v>78</v>
      </c>
      <c r="C5" s="25" t="s">
        <v>56</v>
      </c>
      <c r="D5" s="25" t="s">
        <v>57</v>
      </c>
      <c r="E5" s="20"/>
      <c r="F5" s="20"/>
      <c r="G5" s="20"/>
    </row>
    <row r="6" spans="1:10" ht="12.75">
      <c r="A6" s="38">
        <v>1995</v>
      </c>
      <c r="B6" s="49">
        <v>5861.531</v>
      </c>
      <c r="C6" s="40">
        <f>B6/B$6</f>
        <v>1</v>
      </c>
      <c r="D6" s="41" t="s">
        <v>58</v>
      </c>
      <c r="E6" s="3"/>
      <c r="F6" s="3"/>
      <c r="G6" s="3"/>
      <c r="H6" s="3"/>
      <c r="I6" s="3"/>
      <c r="J6" s="4"/>
    </row>
    <row r="7" spans="1:10" ht="12.75">
      <c r="A7" s="38">
        <v>1996</v>
      </c>
      <c r="B7" s="49">
        <v>15546.485</v>
      </c>
      <c r="C7" s="40">
        <f aca="true" t="shared" si="0" ref="C7:C14">B7/B$6</f>
        <v>2.652290843467347</v>
      </c>
      <c r="D7" s="40">
        <f aca="true" t="shared" si="1" ref="D7:D14">B7/B6</f>
        <v>2.652290843467347</v>
      </c>
      <c r="E7" s="3"/>
      <c r="F7" s="3"/>
      <c r="G7" s="3"/>
      <c r="H7" s="3"/>
      <c r="I7" s="3"/>
      <c r="J7" s="4"/>
    </row>
    <row r="8" spans="1:10" ht="12.75">
      <c r="A8" s="38">
        <v>1997</v>
      </c>
      <c r="B8" s="49">
        <v>12540.204</v>
      </c>
      <c r="C8" s="40">
        <f t="shared" si="0"/>
        <v>2.139407605282647</v>
      </c>
      <c r="D8" s="40">
        <f t="shared" si="1"/>
        <v>0.8066263209979618</v>
      </c>
      <c r="E8" s="3"/>
      <c r="F8" s="3"/>
      <c r="G8" s="3"/>
      <c r="H8" s="3"/>
      <c r="I8" s="3"/>
      <c r="J8" s="4"/>
    </row>
    <row r="9" spans="1:10" ht="12.75">
      <c r="A9" s="38">
        <v>1998</v>
      </c>
      <c r="B9" s="49">
        <v>26001.46</v>
      </c>
      <c r="C9" s="40">
        <f t="shared" si="0"/>
        <v>4.435950266235903</v>
      </c>
      <c r="D9" s="40">
        <f t="shared" si="1"/>
        <v>2.0734479279603426</v>
      </c>
      <c r="E9" s="3"/>
      <c r="F9" s="3"/>
      <c r="G9" s="3"/>
      <c r="H9" s="3"/>
      <c r="I9" s="3"/>
      <c r="J9" s="4"/>
    </row>
    <row r="10" spans="1:10" ht="12.75">
      <c r="A10" s="38">
        <v>1999</v>
      </c>
      <c r="B10" s="49">
        <v>38426.587</v>
      </c>
      <c r="C10" s="40">
        <f t="shared" si="0"/>
        <v>6.555725287471823</v>
      </c>
      <c r="D10" s="40">
        <f t="shared" si="1"/>
        <v>1.4778626661733612</v>
      </c>
      <c r="E10" s="3"/>
      <c r="F10" s="3"/>
      <c r="G10" s="3"/>
      <c r="H10" s="3"/>
      <c r="I10" s="3"/>
      <c r="J10" s="4"/>
    </row>
    <row r="11" spans="1:10" ht="12.75">
      <c r="A11" s="38">
        <v>2000</v>
      </c>
      <c r="B11" s="49">
        <v>30525.802</v>
      </c>
      <c r="C11" s="40">
        <f t="shared" si="0"/>
        <v>5.207820618879265</v>
      </c>
      <c r="D11" s="40">
        <f t="shared" si="1"/>
        <v>0.7943927468760106</v>
      </c>
      <c r="E11" s="3"/>
      <c r="F11" s="3"/>
      <c r="G11" s="3"/>
      <c r="H11" s="3"/>
      <c r="I11" s="3"/>
      <c r="J11" s="4"/>
    </row>
    <row r="12" spans="1:10" ht="12.75">
      <c r="A12" s="38">
        <v>2001</v>
      </c>
      <c r="B12" s="49">
        <v>28147.593</v>
      </c>
      <c r="C12" s="40">
        <f t="shared" si="0"/>
        <v>4.80208890817092</v>
      </c>
      <c r="D12" s="40">
        <f t="shared" si="1"/>
        <v>0.922091842173385</v>
      </c>
      <c r="E12" s="3"/>
      <c r="F12" s="3"/>
      <c r="G12" s="3"/>
      <c r="H12" s="3"/>
      <c r="I12" s="3"/>
      <c r="J12" s="4"/>
    </row>
    <row r="13" spans="1:10" ht="12.75">
      <c r="A13" s="38">
        <v>2002</v>
      </c>
      <c r="B13" s="49">
        <v>21344.458</v>
      </c>
      <c r="C13" s="40">
        <f t="shared" si="0"/>
        <v>3.6414476013178123</v>
      </c>
      <c r="D13" s="40">
        <f t="shared" si="1"/>
        <v>0.7583049108319847</v>
      </c>
      <c r="E13" s="3"/>
      <c r="F13" s="3"/>
      <c r="G13" s="3"/>
      <c r="H13" s="3"/>
      <c r="I13" s="3"/>
      <c r="J13" s="4"/>
    </row>
    <row r="14" spans="1:10" ht="12.75">
      <c r="A14" s="38">
        <v>2003</v>
      </c>
      <c r="B14" s="49">
        <v>16812.639</v>
      </c>
      <c r="C14" s="40">
        <f t="shared" si="0"/>
        <v>2.8683016433761077</v>
      </c>
      <c r="D14" s="40">
        <f t="shared" si="1"/>
        <v>0.7876817017325997</v>
      </c>
      <c r="E14" s="3"/>
      <c r="F14" s="3"/>
      <c r="G14" s="3"/>
      <c r="H14" s="3"/>
      <c r="I14" s="3"/>
      <c r="J14" s="4"/>
    </row>
    <row r="15" spans="1:10" ht="12.75">
      <c r="A15" s="38">
        <v>2004</v>
      </c>
      <c r="B15" s="49">
        <v>17627.745</v>
      </c>
      <c r="C15" s="40">
        <f>B15/B$6</f>
        <v>3.007361899135226</v>
      </c>
      <c r="D15" s="40">
        <f>B15/B14</f>
        <v>1.0484817404334916</v>
      </c>
      <c r="E15" s="3"/>
      <c r="F15" s="3"/>
      <c r="G15" s="3"/>
      <c r="H15" s="3"/>
      <c r="I15" s="3"/>
      <c r="J15" s="4"/>
    </row>
    <row r="16" spans="1:10" ht="12.75">
      <c r="A16" s="38">
        <v>2005</v>
      </c>
      <c r="B16" s="49">
        <v>19483.148</v>
      </c>
      <c r="C16" s="40">
        <f>B16/B$6</f>
        <v>3.3239008716323433</v>
      </c>
      <c r="D16" s="40">
        <f>B16/B15</f>
        <v>1.105254699339025</v>
      </c>
      <c r="E16" s="3"/>
      <c r="F16" s="3"/>
      <c r="G16" s="3"/>
      <c r="H16" s="3"/>
      <c r="I16" s="3"/>
      <c r="J16" s="4"/>
    </row>
    <row r="17" spans="1:10" ht="12.75">
      <c r="A17" s="38">
        <v>2006</v>
      </c>
      <c r="B17" s="49">
        <v>101738.4858</v>
      </c>
      <c r="C17" s="40">
        <f>B17/B$6</f>
        <v>17.3569816145304</v>
      </c>
      <c r="D17" s="40">
        <f>B17/B16</f>
        <v>5.2218710138628515</v>
      </c>
      <c r="E17" s="3"/>
      <c r="F17" s="3"/>
      <c r="G17" s="3"/>
      <c r="H17" s="3"/>
      <c r="I17" s="3"/>
      <c r="J17" s="4"/>
    </row>
    <row r="18" ht="12.75">
      <c r="D18" s="13"/>
    </row>
    <row r="19" ht="12.75">
      <c r="D19" s="13"/>
    </row>
    <row r="20" spans="1:4" s="27" customFormat="1" ht="13.5" customHeight="1">
      <c r="A20" s="21"/>
      <c r="B20" s="28"/>
      <c r="C20" s="39"/>
      <c r="D20" s="28"/>
    </row>
    <row r="21" spans="1:6" ht="15" customHeight="1">
      <c r="A21" s="15"/>
      <c r="B21" s="34"/>
      <c r="C21" s="34"/>
      <c r="D21" s="34"/>
      <c r="E21" s="31"/>
      <c r="F21" s="17"/>
    </row>
    <row r="22" spans="1:6" ht="14.25" customHeight="1">
      <c r="A22" s="15"/>
      <c r="B22" s="34"/>
      <c r="C22" s="34"/>
      <c r="D22" s="35"/>
      <c r="E22" s="32"/>
      <c r="F22" s="17"/>
    </row>
    <row r="23" spans="2:6" ht="14.25" customHeight="1">
      <c r="B23" s="31"/>
      <c r="C23" s="31"/>
      <c r="D23" s="31"/>
      <c r="E23" s="18"/>
      <c r="F23" s="17"/>
    </row>
    <row r="24" spans="2:13" ht="12.75">
      <c r="B24" s="36"/>
      <c r="C24" s="37"/>
      <c r="D24" s="35"/>
      <c r="E24" s="18"/>
      <c r="F24" s="17"/>
      <c r="G24" s="2"/>
      <c r="H24" s="2"/>
      <c r="I24" s="2"/>
      <c r="J24" s="2"/>
      <c r="K24" s="2"/>
      <c r="L24" s="2"/>
      <c r="M24" s="2"/>
    </row>
    <row r="25" spans="2:13" ht="12.75">
      <c r="B25" s="36"/>
      <c r="C25" s="36"/>
      <c r="D25" s="35"/>
      <c r="E25" s="18"/>
      <c r="F25" s="17"/>
      <c r="G25" s="2"/>
      <c r="H25" s="2"/>
      <c r="I25" s="2"/>
      <c r="J25" s="2"/>
      <c r="K25" s="2"/>
      <c r="L25" s="2"/>
      <c r="M25" s="2"/>
    </row>
    <row r="26" spans="2:13" ht="12.75">
      <c r="B26" s="36"/>
      <c r="C26" s="36"/>
      <c r="D26" s="36"/>
      <c r="E26" s="18"/>
      <c r="F26" s="17"/>
      <c r="G26" s="2"/>
      <c r="H26" s="2"/>
      <c r="I26" s="2"/>
      <c r="J26" s="2"/>
      <c r="K26" s="2"/>
      <c r="L26" s="2"/>
      <c r="M26" s="2"/>
    </row>
    <row r="27" spans="2:13" ht="12.75">
      <c r="B27" s="13"/>
      <c r="C27" s="13"/>
      <c r="D27" s="13"/>
      <c r="E27" s="18"/>
      <c r="F27" s="17"/>
      <c r="G27" s="2"/>
      <c r="H27" s="2"/>
      <c r="I27" s="2"/>
      <c r="J27" s="2"/>
      <c r="K27" s="2"/>
      <c r="L27" s="2"/>
      <c r="M27" s="2"/>
    </row>
    <row r="28" spans="2:9" ht="12.75">
      <c r="B28" s="13"/>
      <c r="C28" s="13"/>
      <c r="I28" s="12"/>
    </row>
    <row r="29" spans="2:3" ht="12.75">
      <c r="B29" s="13"/>
      <c r="C29" s="13"/>
    </row>
  </sheetData>
  <mergeCells count="2">
    <mergeCell ref="A1:C1"/>
    <mergeCell ref="A3:D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C1"/>
    </sheetView>
  </sheetViews>
  <sheetFormatPr defaultColWidth="9.00390625" defaultRowHeight="12.75"/>
  <cols>
    <col min="1" max="2" width="20.25390625" style="0" customWidth="1"/>
    <col min="3" max="3" width="21.75390625" style="0" customWidth="1"/>
    <col min="4" max="4" width="17.25390625" style="0" customWidth="1"/>
    <col min="5" max="5" width="14.25390625" style="0" customWidth="1"/>
    <col min="6" max="6" width="12.75390625" style="0" customWidth="1"/>
    <col min="7" max="9" width="10.375" style="0" customWidth="1"/>
    <col min="10" max="10" width="13.625" style="0" customWidth="1"/>
    <col min="11" max="11" width="10.875" style="0" customWidth="1"/>
    <col min="12" max="12" width="8.625" style="0" customWidth="1"/>
    <col min="13" max="13" width="8.75390625" style="0" customWidth="1"/>
    <col min="14" max="15" width="8.625" style="0" customWidth="1"/>
  </cols>
  <sheetData>
    <row r="1" spans="1:5" ht="22.5" customHeight="1">
      <c r="A1" s="51" t="s">
        <v>59</v>
      </c>
      <c r="B1" s="51"/>
      <c r="C1" s="51"/>
      <c r="D1" s="7"/>
      <c r="E1" s="7"/>
    </row>
    <row r="2" spans="1:5" ht="12" customHeight="1">
      <c r="A2" s="7"/>
      <c r="B2" s="7"/>
      <c r="C2" s="7"/>
      <c r="D2" s="7"/>
      <c r="E2" s="7"/>
    </row>
    <row r="3" spans="1:7" ht="33.75" customHeight="1">
      <c r="A3" s="50" t="s">
        <v>80</v>
      </c>
      <c r="B3" s="50"/>
      <c r="C3" s="50"/>
      <c r="D3" s="50"/>
      <c r="E3" s="22"/>
      <c r="F3" s="20"/>
      <c r="G3" s="20"/>
    </row>
    <row r="4" spans="1:7" ht="12.75" customHeight="1">
      <c r="A4" s="20"/>
      <c r="B4" s="20"/>
      <c r="C4" s="20"/>
      <c r="D4" s="20"/>
      <c r="E4" s="20"/>
      <c r="F4" s="20"/>
      <c r="G4" s="20"/>
    </row>
    <row r="5" spans="1:7" ht="27.75" customHeight="1">
      <c r="A5" s="24" t="s">
        <v>40</v>
      </c>
      <c r="B5" s="24"/>
      <c r="C5" s="24" t="s">
        <v>84</v>
      </c>
      <c r="D5" s="20"/>
      <c r="E5" s="20"/>
      <c r="F5" s="20"/>
      <c r="G5" s="20"/>
    </row>
    <row r="6" spans="1:10" ht="12.75">
      <c r="A6" s="38">
        <v>1995</v>
      </c>
      <c r="B6" s="23"/>
      <c r="C6" s="49">
        <v>10255.793</v>
      </c>
      <c r="D6" s="3"/>
      <c r="E6" s="3"/>
      <c r="F6" s="3"/>
      <c r="G6" s="3"/>
      <c r="H6" s="3"/>
      <c r="I6" s="3"/>
      <c r="J6" s="4"/>
    </row>
    <row r="7" spans="1:10" ht="12.75">
      <c r="A7" s="38">
        <v>1996</v>
      </c>
      <c r="B7" s="23"/>
      <c r="C7" s="49">
        <v>18699.048</v>
      </c>
      <c r="D7" s="3"/>
      <c r="E7" s="3"/>
      <c r="F7" s="3"/>
      <c r="G7" s="3"/>
      <c r="H7" s="3"/>
      <c r="I7" s="3"/>
      <c r="J7" s="4"/>
    </row>
    <row r="8" spans="1:10" ht="12.75">
      <c r="A8" s="38">
        <v>1997</v>
      </c>
      <c r="B8" s="23"/>
      <c r="C8" s="49">
        <v>25828.221</v>
      </c>
      <c r="D8" s="3"/>
      <c r="E8" s="3"/>
      <c r="F8" s="3"/>
      <c r="G8" s="3"/>
      <c r="H8" s="3"/>
      <c r="I8" s="3"/>
      <c r="J8" s="4"/>
    </row>
    <row r="9" spans="1:10" ht="12.75">
      <c r="A9" s="38">
        <v>1998</v>
      </c>
      <c r="B9" s="23"/>
      <c r="C9" s="49">
        <v>33542.703</v>
      </c>
      <c r="D9" s="3"/>
      <c r="E9" s="3"/>
      <c r="F9" s="3"/>
      <c r="G9" s="3"/>
      <c r="H9" s="3"/>
      <c r="I9" s="3"/>
      <c r="J9" s="4"/>
    </row>
    <row r="10" spans="1:10" ht="12.75">
      <c r="A10" s="38">
        <v>1999</v>
      </c>
      <c r="B10" s="23"/>
      <c r="C10" s="49">
        <v>33161.495</v>
      </c>
      <c r="D10" s="3"/>
      <c r="E10" s="3"/>
      <c r="F10" s="3"/>
      <c r="G10" s="3"/>
      <c r="H10" s="3"/>
      <c r="I10" s="3"/>
      <c r="J10" s="4"/>
    </row>
    <row r="11" spans="1:10" ht="12.75">
      <c r="A11" s="38">
        <v>2000</v>
      </c>
      <c r="B11" s="23"/>
      <c r="C11" s="49">
        <v>40812.527</v>
      </c>
      <c r="D11" s="3"/>
      <c r="E11" s="3"/>
      <c r="F11" s="3"/>
      <c r="G11" s="3"/>
      <c r="H11" s="3"/>
      <c r="I11" s="3"/>
      <c r="J11" s="4"/>
    </row>
    <row r="12" spans="1:10" ht="12.75">
      <c r="A12" s="38">
        <v>2001</v>
      </c>
      <c r="B12" s="23"/>
      <c r="C12" s="49">
        <v>38589.775</v>
      </c>
      <c r="D12" s="3"/>
      <c r="E12" s="3"/>
      <c r="F12" s="3"/>
      <c r="G12" s="3"/>
      <c r="H12" s="3"/>
      <c r="I12" s="3"/>
      <c r="J12" s="4"/>
    </row>
    <row r="13" spans="1:10" ht="12.75">
      <c r="A13" s="38">
        <v>2002</v>
      </c>
      <c r="B13" s="23"/>
      <c r="C13" s="49">
        <v>38004.429</v>
      </c>
      <c r="D13" s="3"/>
      <c r="E13" s="3"/>
      <c r="F13" s="3"/>
      <c r="G13" s="3"/>
      <c r="H13" s="3"/>
      <c r="I13" s="3"/>
      <c r="J13" s="4"/>
    </row>
    <row r="14" spans="1:10" ht="12.75">
      <c r="A14" s="38">
        <v>2003</v>
      </c>
      <c r="B14" s="23"/>
      <c r="C14" s="49">
        <v>40887.507</v>
      </c>
      <c r="D14" s="3"/>
      <c r="E14" s="3"/>
      <c r="F14" s="3"/>
      <c r="G14" s="3"/>
      <c r="H14" s="3"/>
      <c r="I14" s="3"/>
      <c r="J14" s="4"/>
    </row>
    <row r="15" spans="1:10" ht="12.75">
      <c r="A15" s="38">
        <v>2004</v>
      </c>
      <c r="B15" s="23"/>
      <c r="C15" s="49">
        <v>44554.536</v>
      </c>
      <c r="D15" s="3"/>
      <c r="E15" s="3"/>
      <c r="F15" s="3"/>
      <c r="G15" s="3"/>
      <c r="H15" s="3"/>
      <c r="I15" s="3"/>
      <c r="J15" s="4"/>
    </row>
    <row r="16" spans="1:10" ht="12.75">
      <c r="A16" s="38">
        <v>2005</v>
      </c>
      <c r="B16" s="23"/>
      <c r="C16" s="49">
        <v>52532.904</v>
      </c>
      <c r="D16" s="3"/>
      <c r="E16" s="3"/>
      <c r="F16" s="3"/>
      <c r="G16" s="3"/>
      <c r="H16" s="3"/>
      <c r="I16" s="3"/>
      <c r="J16" s="4"/>
    </row>
    <row r="17" spans="1:10" ht="12.75">
      <c r="A17" s="38">
        <v>2006</v>
      </c>
      <c r="B17" s="23"/>
      <c r="C17" s="49">
        <v>61250.619549999996</v>
      </c>
      <c r="D17" s="3"/>
      <c r="E17" s="3"/>
      <c r="F17" s="3"/>
      <c r="G17" s="3"/>
      <c r="H17" s="3"/>
      <c r="I17" s="3"/>
      <c r="J17" s="4"/>
    </row>
    <row r="18" spans="1:10" ht="12.75">
      <c r="A18" s="23"/>
      <c r="B18" s="23"/>
      <c r="C18" s="42"/>
      <c r="D18" s="3"/>
      <c r="E18" s="3"/>
      <c r="F18" s="3"/>
      <c r="G18" s="3"/>
      <c r="H18" s="3"/>
      <c r="I18" s="3"/>
      <c r="J18" s="4"/>
    </row>
    <row r="19" ht="12.75">
      <c r="D19" s="13"/>
    </row>
    <row r="20" spans="1:13" ht="12.75">
      <c r="A20" t="s">
        <v>83</v>
      </c>
      <c r="C20" s="43">
        <f>TREND(C6:C17,A6:A17,2009)</f>
        <v>67584.36034404114</v>
      </c>
      <c r="D20" s="43">
        <f>FORECAST(2009,C6:C17,A6:A17)</f>
        <v>67584.36034566909</v>
      </c>
      <c r="E20" s="18"/>
      <c r="F20" s="17"/>
      <c r="G20" s="2"/>
      <c r="H20" s="2"/>
      <c r="I20" s="2"/>
      <c r="J20" s="2"/>
      <c r="K20" s="2"/>
      <c r="L20" s="2"/>
      <c r="M20" s="2"/>
    </row>
    <row r="21" spans="4:13" ht="12.75">
      <c r="D21" s="13"/>
      <c r="E21" s="18"/>
      <c r="F21" s="17"/>
      <c r="G21" s="2"/>
      <c r="H21" s="2"/>
      <c r="I21" s="2"/>
      <c r="J21" s="2"/>
      <c r="K21" s="2"/>
      <c r="L21" s="2"/>
      <c r="M21" s="2"/>
    </row>
  </sheetData>
  <mergeCells count="2">
    <mergeCell ref="A1:C1"/>
    <mergeCell ref="A3:D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azimny</dc:creator>
  <cp:keywords/>
  <dc:description/>
  <cp:lastModifiedBy>Właściciel</cp:lastModifiedBy>
  <cp:lastPrinted>2008-09-03T12:39:41Z</cp:lastPrinted>
  <dcterms:created xsi:type="dcterms:W3CDTF">2005-04-28T08:36:20Z</dcterms:created>
  <dcterms:modified xsi:type="dcterms:W3CDTF">2010-02-27T17:58:23Z</dcterms:modified>
  <cp:category/>
  <cp:version/>
  <cp:contentType/>
  <cp:contentStatus/>
</cp:coreProperties>
</file>